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71_総合事業事業者指定\加算関係\処遇改善\R6様式\"/>
    </mc:Choice>
  </mc:AlternateContent>
  <bookViews>
    <workbookView xWindow="0" yWindow="0" windowWidth="20490" windowHeight="7530"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<sst xmlns="http://schemas.openxmlformats.org/spreadsheetml/2006/main" count="6878" uniqueCount="2437">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</sst>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6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77" fillId="2" borderId="142"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6"/>
              <a:ext cx="304800" cy="714374"/>
              <a:chOff x="4479758" y="4496301"/>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2"/>
              <a:ext cx="304800" cy="698092"/>
              <a:chOff x="4549825" y="5456607"/>
              <a:chExt cx="308371" cy="762885"/>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97"/>
              <a:chOff x="5763126" y="8931932"/>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82"/>
              <a:ext cx="304800" cy="638169"/>
              <a:chOff x="4549825" y="6438934"/>
              <a:chExt cx="308371" cy="779256"/>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5" y="8154126"/>
              <a:ext cx="220580" cy="694604"/>
              <a:chOff x="5767611" y="8168777"/>
              <a:chExt cx="217571" cy="79244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15" y="8146765"/>
              <a:ext cx="200247" cy="744691"/>
              <a:chOff x="4538959" y="8166077"/>
              <a:chExt cx="208607" cy="749767"/>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59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49"/>
              <a:chOff x="4501773" y="3772582"/>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6"/>
              <a:chOff x="4479758" y="4496290"/>
              <a:chExt cx="301792" cy="78007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6"/>
              <a:ext cx="304800" cy="698084"/>
              <a:chOff x="4549825" y="5456623"/>
              <a:chExt cx="308371" cy="76287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3"/>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8"/>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41"/>
              <a:ext cx="304800" cy="371484"/>
              <a:chOff x="5763126" y="8931958"/>
              <a:chExt cx="301792" cy="49474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8"/>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80"/>
              <a:ext cx="304800" cy="638165"/>
              <a:chOff x="4549825" y="6438968"/>
              <a:chExt cx="308371" cy="779243"/>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8"/>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4"/>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6" y="8154117"/>
              <a:ext cx="220586" cy="694585"/>
              <a:chOff x="5767502" y="8168725"/>
              <a:chExt cx="217632" cy="79255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4" y="8168725"/>
                <a:ext cx="217070"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2" y="8723157"/>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07"/>
              <a:chOff x="4538988" y="8166007"/>
              <a:chExt cx="208651" cy="749814"/>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28" y="816600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88" y="864070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46" y="7305251"/>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6" y="730525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1" y="777552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62"/>
              <a:chExt cx="303832" cy="48690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2"/>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84"/>
              <a:chExt cx="301792" cy="78007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16"/>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921"/>
              <a:chExt cx="301792" cy="49475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32"/>
              <a:chExt cx="308371" cy="779275"/>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612" y="8168788"/>
              <a:chExt cx="217567"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6" y="816878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2"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58" y="8166035"/>
              <a:chExt cx="208649" cy="74982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8" y="816603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8" y="8640738"/>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59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6"/>
              <a:ext cx="304800" cy="714374"/>
              <a:chOff x="4479758" y="4496301"/>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2"/>
              <a:ext cx="304800" cy="698092"/>
              <a:chOff x="4549825" y="5456607"/>
              <a:chExt cx="308371" cy="762885"/>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97"/>
              <a:chOff x="5763126" y="8931932"/>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82"/>
              <a:ext cx="304800" cy="638169"/>
              <a:chOff x="4549825" y="6438934"/>
              <a:chExt cx="308371" cy="779256"/>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5" y="8154126"/>
              <a:ext cx="220580" cy="694604"/>
              <a:chOff x="5767611" y="8168777"/>
              <a:chExt cx="217571" cy="79244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15" y="8146765"/>
              <a:ext cx="200247" cy="744691"/>
              <a:chOff x="4538959" y="8166077"/>
              <a:chExt cx="208607" cy="749767"/>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59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6"/>
              <a:ext cx="304800" cy="714374"/>
              <a:chOff x="4479758" y="4496301"/>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2"/>
              <a:ext cx="304800" cy="698092"/>
              <a:chOff x="4549825" y="5456607"/>
              <a:chExt cx="308371" cy="762885"/>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97"/>
              <a:chOff x="5763126" y="8931932"/>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82"/>
              <a:ext cx="304800" cy="638169"/>
              <a:chOff x="4549825" y="6438934"/>
              <a:chExt cx="308371" cy="779256"/>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5" y="8154126"/>
              <a:ext cx="220580" cy="694604"/>
              <a:chOff x="5767611" y="8168777"/>
              <a:chExt cx="217571" cy="79244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15" y="8146765"/>
              <a:ext cx="200247" cy="744691"/>
              <a:chOff x="4538959" y="8166077"/>
              <a:chExt cx="208607" cy="749767"/>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59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6"/>
              <a:ext cx="304800" cy="714374"/>
              <a:chOff x="4479758" y="4496301"/>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2"/>
              <a:ext cx="304800" cy="698092"/>
              <a:chOff x="4549825" y="5456607"/>
              <a:chExt cx="308371" cy="762885"/>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97"/>
              <a:chOff x="5763126" y="8931932"/>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82"/>
              <a:ext cx="304800" cy="638169"/>
              <a:chOff x="4549825" y="6438934"/>
              <a:chExt cx="308371" cy="779256"/>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5" y="8154126"/>
              <a:ext cx="220580" cy="694604"/>
              <a:chOff x="5767611" y="8168777"/>
              <a:chExt cx="217571" cy="79244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15" y="8146765"/>
              <a:ext cx="200247" cy="744691"/>
              <a:chOff x="4538959" y="8166077"/>
              <a:chExt cx="208607" cy="749767"/>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59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6"/>
              <a:ext cx="304800" cy="714374"/>
              <a:chOff x="4479758" y="4496301"/>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2"/>
              <a:ext cx="304800" cy="698092"/>
              <a:chOff x="4549825" y="5456607"/>
              <a:chExt cx="308371" cy="762885"/>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97"/>
              <a:chOff x="5763126" y="8931932"/>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82"/>
              <a:ext cx="304800" cy="638169"/>
              <a:chOff x="4549825" y="6438934"/>
              <a:chExt cx="308371" cy="779256"/>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5" y="8154126"/>
              <a:ext cx="220580" cy="694604"/>
              <a:chOff x="5767611" y="8168777"/>
              <a:chExt cx="217571" cy="79244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15" y="8146765"/>
              <a:ext cx="200247" cy="744691"/>
              <a:chOff x="4538959" y="8166077"/>
              <a:chExt cx="208607" cy="749767"/>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59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6"/>
              <a:ext cx="304800" cy="714374"/>
              <a:chOff x="4479758" y="4496301"/>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2"/>
              <a:ext cx="304800" cy="698092"/>
              <a:chOff x="4549825" y="5456607"/>
              <a:chExt cx="308371" cy="762885"/>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97"/>
              <a:chOff x="5763126" y="8931932"/>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82"/>
              <a:ext cx="304800" cy="638169"/>
              <a:chOff x="4549825" y="6438934"/>
              <a:chExt cx="308371" cy="779256"/>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5" y="8154126"/>
              <a:ext cx="220580" cy="694604"/>
              <a:chOff x="5767611" y="8168777"/>
              <a:chExt cx="217571" cy="79244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15" y="8146765"/>
              <a:ext cx="200247" cy="744691"/>
              <a:chOff x="4538959" y="8166077"/>
              <a:chExt cx="208607" cy="749767"/>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59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6"/>
              <a:ext cx="304800" cy="714374"/>
              <a:chOff x="4479758" y="4496301"/>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2"/>
              <a:ext cx="304800" cy="698092"/>
              <a:chOff x="4549825" y="5456607"/>
              <a:chExt cx="308371" cy="762885"/>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97"/>
              <a:chOff x="5763126" y="8931932"/>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82"/>
              <a:ext cx="304800" cy="638169"/>
              <a:chOff x="4549825" y="6438934"/>
              <a:chExt cx="308371" cy="779256"/>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5" y="8154126"/>
              <a:ext cx="220580" cy="694604"/>
              <a:chOff x="5767611" y="8168777"/>
              <a:chExt cx="217571" cy="79244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15" y="8146765"/>
              <a:ext cx="200247" cy="744691"/>
              <a:chOff x="4538959" y="8166077"/>
              <a:chExt cx="208607" cy="749767"/>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59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6"/>
              <a:ext cx="304800" cy="714374"/>
              <a:chOff x="4479758" y="4496301"/>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2"/>
              <a:ext cx="304800" cy="698092"/>
              <a:chOff x="4549825" y="5456607"/>
              <a:chExt cx="308371" cy="762885"/>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97"/>
              <a:chOff x="5763126" y="8931932"/>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82"/>
              <a:ext cx="304800" cy="638169"/>
              <a:chOff x="4549825" y="6438934"/>
              <a:chExt cx="308371" cy="779256"/>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5" y="8154126"/>
              <a:ext cx="220580" cy="694604"/>
              <a:chOff x="5767611" y="8168777"/>
              <a:chExt cx="217571" cy="79244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15" y="8146765"/>
              <a:ext cx="200247" cy="744691"/>
              <a:chOff x="4538959" y="8166077"/>
              <a:chExt cx="208607" cy="749767"/>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59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12781520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6008224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10581520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3808224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17"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2429</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2430</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8" ht="15.95" customHeight="1">
      <c r="U58" s="1033" t="s">
        <v>2204</v>
      </c>
      <c r="V58" s="1033"/>
      <c r="W58" s="1033"/>
      <c r="X58" s="1033"/>
      <c r="Y58" s="1033"/>
      <c r="Z58" s="532"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33" t="s">
        <v>2205</v>
      </c>
      <c r="V59" s="1033"/>
      <c r="W59" s="1033"/>
      <c r="X59" s="1033"/>
      <c r="Y59" s="1033"/>
      <c r="Z59" s="532"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33" t="s">
        <v>2206</v>
      </c>
      <c r="V60" s="1033"/>
      <c r="W60" s="1033"/>
      <c r="X60" s="1033"/>
      <c r="Y60" s="1033"/>
      <c r="Z60" s="532"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33" t="s">
        <v>2207</v>
      </c>
      <c r="V61" s="1033"/>
      <c r="W61" s="1033"/>
      <c r="X61" s="1033"/>
      <c r="Y61" s="1033"/>
      <c r="Z61" s="532"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8" ht="15.95" customHeight="1">
      <c r="U62" s="1033" t="s">
        <v>2208</v>
      </c>
      <c r="V62" s="1033"/>
      <c r="W62" s="1033"/>
      <c r="X62" s="1033"/>
      <c r="Y62" s="1033"/>
      <c r="Z62" s="532"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53" zoomScaleNormal="53" zoomScaleSheetLayoutView="53"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2291</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1334567890</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11.4</v>
      </c>
      <c r="Q5" s="1085"/>
      <c r="R5" s="1085"/>
      <c r="S5" s="1086" t="s">
        <v>7</v>
      </c>
      <c r="T5" s="1087"/>
      <c r="U5" s="1087"/>
      <c r="V5" s="1087"/>
      <c r="W5" s="1087"/>
      <c r="X5" s="1088"/>
      <c r="Y5" s="1070" t="s">
        <v>260</v>
      </c>
      <c r="Z5" s="1070"/>
      <c r="AA5" s="1070"/>
      <c r="AB5" s="1070"/>
      <c r="AC5" s="1070"/>
      <c r="AD5" s="1070"/>
      <c r="AE5" s="1038">
        <v>225000</v>
      </c>
      <c r="AF5" s="1039"/>
      <c r="AG5" s="1039"/>
      <c r="AH5" s="1040"/>
      <c r="AI5" s="1038">
        <v>40000</v>
      </c>
      <c r="AJ5" s="1039"/>
      <c r="AK5" s="1039"/>
      <c r="AL5" s="1040"/>
      <c r="AM5" s="1041">
        <f>AE5-AI5</f>
        <v>185000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補助金を取得する場合、４月からベア加算の算定が必要。その場合、６月以降は自然と新加算Ⅱに移行可能。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9</v>
      </c>
      <c r="C9" s="1095"/>
      <c r="D9" s="1095"/>
      <c r="E9" s="1095"/>
      <c r="F9" s="1096"/>
      <c r="G9" s="1097" t="s">
        <v>10</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0.224</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0.13700000000000001</v>
      </c>
      <c r="C10" s="1106"/>
      <c r="D10" s="1106"/>
      <c r="E10" s="1106"/>
      <c r="F10" s="1107"/>
      <c r="G10" s="1105">
        <f>IFERROR(VLOOKUP(Y5,【参考】数式用!$A$5:$J$27,MATCH(G9,【参考】数式用!$B$4:$J$4,0)+1,0),"")</f>
        <v>4.2000000000000003E-2</v>
      </c>
      <c r="H10" s="1106"/>
      <c r="I10" s="1106"/>
      <c r="J10" s="1106"/>
      <c r="K10" s="1107"/>
      <c r="L10" s="1105">
        <f>IFERROR(VLOOKUP(Y5,【参考】数式用!$A$5:$J$27,MATCH(L9,【参考】数式用!$B$4:$J$4,0)+1,0),"")</f>
        <v>0</v>
      </c>
      <c r="M10" s="1106"/>
      <c r="N10" s="1106"/>
      <c r="O10" s="1106"/>
      <c r="P10" s="1107"/>
      <c r="Q10" s="1111">
        <f>SUM(B10,G10,L10)</f>
        <v>0.17900000000000002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新加算Ⅴ(３)</v>
      </c>
      <c r="W11" s="1060"/>
      <c r="X11" s="1060"/>
      <c r="Y11" s="1060"/>
      <c r="Z11" s="1060"/>
      <c r="AA11" s="1034" t="str">
        <f>IFERROR(VLOOKUP(AS1,【参考】数式用2!E6:L23,6,FALSE),"")</f>
        <v>４月からベア加算を算定せず、６月から月額賃金改善要件Ⅱも満たさない場合、Ⅴ(３)となる。なお、R7年度以降は月額賃金改善要件Ⅱが必要。</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0.2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f>IFERROR(VLOOKUP(AS1,【参考】数式用2!E6:L23,8,FALSE),"")</f>
        <v>0</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9" t="s">
        <v>2223</v>
      </c>
      <c r="C40" s="1019"/>
      <c r="D40" s="1019"/>
      <c r="E40" s="1019"/>
      <c r="F40" s="1019"/>
      <c r="G40" s="1029" t="str">
        <f>IFERROR(VLOOKUP(Y5,【参考】数式用!AS5:AT27,2,0),"")</f>
        <v>　特定事業所加算ⅠまたはⅡを算定する。</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0.13700000000000001</v>
      </c>
      <c r="H50" s="1157"/>
      <c r="I50" s="1157"/>
      <c r="J50" s="1157"/>
      <c r="K50" s="1158"/>
      <c r="L50" s="1156">
        <f>IFERROR(VLOOKUP(Y5,【参考】数式用!$A$5:$J$27,MATCH(L49,【参考】数式用!$B$4:$J$4,0)+1,0),"")</f>
        <v>4.2000000000000003E-2</v>
      </c>
      <c r="M50" s="1157"/>
      <c r="N50" s="1157"/>
      <c r="O50" s="1157"/>
      <c r="P50" s="1159"/>
      <c r="Q50" s="1160">
        <f>IFERROR(VLOOKUP(Y5,【参考】数式用!$A$5:$J$27,MATCH(Q49,【参考】数式用!$B$4:$J$4,0)+1,0),"")</f>
        <v>2.4E-2</v>
      </c>
      <c r="R50" s="1157"/>
      <c r="S50" s="1157"/>
      <c r="T50" s="1157"/>
      <c r="U50" s="1159"/>
      <c r="V50" s="1111">
        <f>SUM(G50,L50,Q50)</f>
        <v>0.20300000000000001</v>
      </c>
      <c r="W50" s="1112"/>
      <c r="X50" s="1112"/>
      <c r="Y50" s="1112"/>
      <c r="Z50" s="1112"/>
      <c r="AA50" s="1068"/>
      <c r="AB50" s="1068"/>
      <c r="AC50" s="1161">
        <f>IFERROR(VLOOKUP(Y5,【参考】数式用!$A$5:$AB$27,MATCH(AC49,【参考】数式用!$B$4:$AB$4,0)+1,FALSE),"")</f>
        <v>0.224</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577866</v>
      </c>
      <c r="H51" s="1130"/>
      <c r="I51" s="1130"/>
      <c r="J51" s="1130"/>
      <c r="K51" s="148" t="s">
        <v>2289</v>
      </c>
      <c r="L51" s="1129">
        <f>IFERROR(ROUNDDOWN(ROUND(AM5*L50,0)*P5,0)*H53,"")</f>
        <v>177156</v>
      </c>
      <c r="M51" s="1130"/>
      <c r="N51" s="1130"/>
      <c r="O51" s="1130"/>
      <c r="P51" s="148" t="s">
        <v>2289</v>
      </c>
      <c r="Q51" s="1129">
        <f>IFERROR(ROUNDDOWN(ROUND(AM5*Q50,0)*P5,0)*H53,"")</f>
        <v>101232</v>
      </c>
      <c r="R51" s="1130"/>
      <c r="S51" s="1130"/>
      <c r="T51" s="1130"/>
      <c r="U51" s="149" t="s">
        <v>2289</v>
      </c>
      <c r="V51" s="1136">
        <f>IFERROR(SUM(G51,L51,Q51),"")</f>
        <v>856254</v>
      </c>
      <c r="W51" s="1137"/>
      <c r="X51" s="1137"/>
      <c r="Y51" s="1137"/>
      <c r="Z51" s="150" t="s">
        <v>2289</v>
      </c>
      <c r="AB51" s="151"/>
      <c r="AC51" s="1129">
        <f>IFERROR(ROUNDDOWN(ROUND(AM5*AC50,0)*P5,0)*AD53,"")</f>
        <v>4724160</v>
      </c>
      <c r="AD51" s="1130"/>
      <c r="AE51" s="1130"/>
      <c r="AF51" s="1130"/>
      <c r="AG51" s="1130"/>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(288,933円/月)</v>
      </c>
      <c r="H52" s="1072"/>
      <c r="I52" s="1072"/>
      <c r="J52" s="1072"/>
      <c r="K52" s="1072"/>
      <c r="L52" s="1072" t="str">
        <f>IFERROR("("&amp;TEXT(L51/H53,"#,##0円")&amp;"/月)","")</f>
        <v>(88,578円/月)</v>
      </c>
      <c r="M52" s="1072"/>
      <c r="N52" s="1072"/>
      <c r="O52" s="1072"/>
      <c r="P52" s="1072"/>
      <c r="Q52" s="1072" t="str">
        <f>IFERROR("("&amp;TEXT(Q51/H53,"#,##0円")&amp;"/月)","")</f>
        <v>(50,616円/月)</v>
      </c>
      <c r="R52" s="1072"/>
      <c r="S52" s="1072"/>
      <c r="T52" s="1072"/>
      <c r="U52" s="1072"/>
      <c r="V52" s="1072" t="str">
        <f>IFERROR("("&amp;TEXT(V51/H53,"#,##0円")&amp;"/月)","")</f>
        <v>(428,127円/月)</v>
      </c>
      <c r="W52" s="1072"/>
      <c r="X52" s="1072"/>
      <c r="Y52" s="1072"/>
      <c r="Z52" s="1072"/>
      <c r="AB52" s="151"/>
      <c r="AC52" s="1131" t="str">
        <f>IFERROR("("&amp;TEXT(AC51/AD53,"#,##0円")&amp;"/月)","")</f>
        <v>(472,416円/月)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252">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252">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252">
        <f>IF(AND(B9&lt;&gt;"処遇加算なし",F15=4),IF(V32="✓",1,IF(V33="✓",2,"")),"")</f>
        <v>1</v>
      </c>
      <c r="AA60" s="245"/>
      <c r="AB60" s="249"/>
      <c r="AC60" s="1033" t="s">
        <v>2206</v>
      </c>
      <c r="AD60" s="1033"/>
      <c r="AE60" s="1033"/>
      <c r="AF60" s="1033"/>
      <c r="AG60" s="1033"/>
      <c r="AH60" s="170">
        <v>1</v>
      </c>
      <c r="AI60" s="253"/>
      <c r="AJ60" s="249"/>
      <c r="AK60" s="1033" t="s">
        <v>2206</v>
      </c>
      <c r="AL60" s="1033"/>
      <c r="AM60" s="1033"/>
      <c r="AN60" s="1033"/>
      <c r="AO60" s="1033"/>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252">
        <f>IF(AND(B9&lt;&gt;"処遇加算なし",F15=4),IF(V36="✓",1,IF(V37="✓",2,"")),"")</f>
        <v>1</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252">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G5:I5"/>
    <mergeCell ref="J5:L5"/>
    <mergeCell ref="M5:O5"/>
    <mergeCell ref="P5:R5"/>
    <mergeCell ref="S5:X5"/>
    <mergeCell ref="Q9:S9"/>
    <mergeCell ref="B8:S8"/>
    <mergeCell ref="B9:F9"/>
    <mergeCell ref="G9:K9"/>
    <mergeCell ref="L9:P9"/>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B36:F38"/>
    <mergeCell ref="B32:F34"/>
    <mergeCell ref="B28:F30"/>
    <mergeCell ref="B40:F42"/>
    <mergeCell ref="G40:T42"/>
    <mergeCell ref="W26:Z26"/>
    <mergeCell ref="W29:Z29"/>
    <mergeCell ref="W30:Z30"/>
    <mergeCell ref="W28:Z28"/>
    <mergeCell ref="W36:Z36"/>
    <mergeCell ref="W32:Z32"/>
    <mergeCell ref="G32:T34"/>
    <mergeCell ref="W37:Z37"/>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2423</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1334567891</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2431</v>
      </c>
      <c r="T5" s="1087"/>
      <c r="U5" s="1087"/>
      <c r="V5" s="1087"/>
      <c r="W5" s="1087"/>
      <c r="X5" s="1088"/>
      <c r="Y5" s="1070" t="s">
        <v>281</v>
      </c>
      <c r="Z5" s="1070"/>
      <c r="AA5" s="1070"/>
      <c r="AB5" s="1070"/>
      <c r="AC5" s="1070"/>
      <c r="AD5" s="1070"/>
      <c r="AE5" s="1038">
        <v>385000</v>
      </c>
      <c r="AF5" s="1039"/>
      <c r="AG5" s="1039"/>
      <c r="AH5" s="1040"/>
      <c r="AI5" s="1038">
        <v>80000</v>
      </c>
      <c r="AJ5" s="1039"/>
      <c r="AK5" s="1039"/>
      <c r="AL5" s="1040"/>
      <c r="AM5" s="1041">
        <f>AE5-AI5</f>
        <v>305000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267</v>
      </c>
      <c r="C9" s="1095"/>
      <c r="D9" s="1095"/>
      <c r="E9" s="1095"/>
      <c r="F9" s="1096"/>
      <c r="G9" s="1097" t="s">
        <v>13</v>
      </c>
      <c r="H9" s="1098"/>
      <c r="I9" s="1098"/>
      <c r="J9" s="1098"/>
      <c r="K9" s="1099"/>
      <c r="L9" s="1100" t="s">
        <v>15</v>
      </c>
      <c r="M9" s="1101"/>
      <c r="N9" s="1101"/>
      <c r="O9" s="1101"/>
      <c r="P9" s="1102"/>
      <c r="Q9" s="1089" t="s">
        <v>2200</v>
      </c>
      <c r="R9" s="1090"/>
      <c r="S9" s="1090"/>
      <c r="T9" s="998"/>
      <c r="U9" s="999"/>
      <c r="V9" s="1054">
        <f>IFERROR(VLOOKUP(Y5,【参考】数式用!$A$5:$AB$27,MATCH(V8,【参考】数式用!$B$4:$AB$4,0)+1,FALSE),"")</f>
        <v>8.9999999999999983E-2</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4.2999999999999997E-2</v>
      </c>
      <c r="C10" s="1106"/>
      <c r="D10" s="1106"/>
      <c r="E10" s="1106"/>
      <c r="F10" s="1107"/>
      <c r="G10" s="1105">
        <f>IFERROR(VLOOKUP(Y5,【参考】数式用!$A$5:$J$27,MATCH(G9,【参考】数式用!$B$4:$J$4,0)+1,0),"")</f>
        <v>0</v>
      </c>
      <c r="H10" s="1106"/>
      <c r="I10" s="1106"/>
      <c r="J10" s="1106"/>
      <c r="K10" s="1107"/>
      <c r="L10" s="1105">
        <f>IFERROR(VLOOKUP(Y5,【参考】数式用!$A$5:$J$27,MATCH(L9,【参考】数式用!$B$4:$J$4,0)+1,0),"")</f>
        <v>1.0999999999999999E-2</v>
      </c>
      <c r="M10" s="1106"/>
      <c r="N10" s="1106"/>
      <c r="O10" s="1106"/>
      <c r="P10" s="1107"/>
      <c r="Q10" s="1111">
        <f>SUM(B10,G10,L10)</f>
        <v>5.3999999999999992E-2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新加算Ⅲ</v>
      </c>
      <c r="W11" s="1060"/>
      <c r="X11" s="1060"/>
      <c r="Y11" s="1060"/>
      <c r="Z11" s="1060"/>
      <c r="AA11" s="1034" t="str">
        <f>IFERROR(VLOOKUP(AS1,【参考】数式用2!E6:L23,6,FALSE),"")</f>
        <v>キャリアパス要件Ⅲを「R6年度中の対応の誓約」で満たし、４月から旧処遇加算Ⅰを算定可。その場合、６月以降は自然と新加算Ⅲに移行可能。</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7.9999999999999988E-2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新加算Ⅳ</v>
      </c>
      <c r="W14" s="1060"/>
      <c r="X14" s="1060"/>
      <c r="Y14" s="1060"/>
      <c r="Z14" s="1060"/>
      <c r="AA14" s="1044"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6.3999999999999987E-2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t="s">
        <v>2271</v>
      </c>
      <c r="AE41" s="1134"/>
      <c r="AF41" s="1134"/>
      <c r="AG41" s="1134"/>
      <c r="AH41" s="1135"/>
      <c r="AI41" s="998"/>
      <c r="AJ41" s="999"/>
      <c r="AK41" s="234" t="s">
        <v>90</v>
      </c>
      <c r="AL41" s="1133" t="s">
        <v>2271</v>
      </c>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5.8999999999999997E-2</v>
      </c>
      <c r="H50" s="1157"/>
      <c r="I50" s="1157"/>
      <c r="J50" s="1157"/>
      <c r="K50" s="1158"/>
      <c r="L50" s="1156">
        <f>IFERROR(VLOOKUP(Y5,【参考】数式用!$A$5:$J$27,MATCH(L49,【参考】数式用!$B$4:$J$4,0)+1,0),"")</f>
        <v>0.01</v>
      </c>
      <c r="M50" s="1157"/>
      <c r="N50" s="1157"/>
      <c r="O50" s="1157"/>
      <c r="P50" s="1159"/>
      <c r="Q50" s="1160">
        <f>IFERROR(VLOOKUP(Y5,【参考】数式用!$A$5:$J$27,MATCH(Q49,【参考】数式用!$B$4:$J$4,0)+1,0),"")</f>
        <v>1.0999999999999999E-2</v>
      </c>
      <c r="R50" s="1157"/>
      <c r="S50" s="1157"/>
      <c r="T50" s="1157"/>
      <c r="U50" s="1159"/>
      <c r="V50" s="1111">
        <f>SUM(G50,L50,Q50)</f>
        <v>7.9999999999999988E-2</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392290</v>
      </c>
      <c r="H51" s="1130"/>
      <c r="I51" s="1130"/>
      <c r="J51" s="1130"/>
      <c r="K51" s="148" t="s">
        <v>2289</v>
      </c>
      <c r="L51" s="1129">
        <f>IFERROR(ROUNDDOWN(ROUND(AM5*L50,0)*P5,0)*H53,"")</f>
        <v>66490</v>
      </c>
      <c r="M51" s="1130"/>
      <c r="N51" s="1130"/>
      <c r="O51" s="1130"/>
      <c r="P51" s="148" t="s">
        <v>2289</v>
      </c>
      <c r="Q51" s="1129">
        <f>IFERROR(ROUNDDOWN(ROUND(AM5*Q50,0)*P5,0)*H53,"")</f>
        <v>73138</v>
      </c>
      <c r="R51" s="1130"/>
      <c r="S51" s="1130"/>
      <c r="T51" s="1130"/>
      <c r="U51" s="149" t="s">
        <v>2289</v>
      </c>
      <c r="V51" s="1136">
        <f>IFERROR(SUM(G51,L51,Q51),"")</f>
        <v>531918</v>
      </c>
      <c r="W51" s="1137"/>
      <c r="X51" s="1137"/>
      <c r="Y51" s="1137"/>
      <c r="Z51" s="150" t="s">
        <v>2289</v>
      </c>
      <c r="AB51" s="151"/>
      <c r="AC51" s="1129" t="str">
        <f>IFERROR(ROUNDDOWN(ROUND(AM5*AC50,0)*P5,0)*AD53,"")</f>
        <v/>
      </c>
      <c r="AD51" s="1130"/>
      <c r="AE51" s="1130"/>
      <c r="AF51" s="1130"/>
      <c r="AG51" s="1130"/>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t="str">
        <f>IFERROR(ROUNDDOWN(ROUND(AM5*(AC50-Q10),0)*P5,0)*AD53,"")</f>
        <v/>
      </c>
      <c r="BF51" s="1010"/>
      <c r="BG51" s="1010"/>
      <c r="BH51" s="1010"/>
      <c r="BI51" s="1010">
        <f>SUM(AS51:BH51)</f>
        <v>172874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(196,145円/月)</v>
      </c>
      <c r="H52" s="1072"/>
      <c r="I52" s="1072"/>
      <c r="J52" s="1072"/>
      <c r="K52" s="1072"/>
      <c r="L52" s="1072" t="str">
        <f>IFERROR("("&amp;TEXT(L51/H53,"#,##0円")&amp;"/月)","")</f>
        <v>(33,245円/月)</v>
      </c>
      <c r="M52" s="1072"/>
      <c r="N52" s="1072"/>
      <c r="O52" s="1072"/>
      <c r="P52" s="1072"/>
      <c r="Q52" s="1072" t="str">
        <f>IFERROR("("&amp;TEXT(Q51/H53,"#,##0円")&amp;"/月)","")</f>
        <v>(36,569円/月)</v>
      </c>
      <c r="R52" s="1072"/>
      <c r="S52" s="1072"/>
      <c r="T52" s="1072"/>
      <c r="U52" s="1072"/>
      <c r="V52" s="1072" t="str">
        <f>IFERROR("("&amp;TEXT(V51/H53,"#,##0円")&amp;"/月)","")</f>
        <v>(265,959円/月)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v>2</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2432</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1334567892</v>
      </c>
      <c r="C5" s="1080"/>
      <c r="D5" s="1080"/>
      <c r="E5" s="1080"/>
      <c r="F5" s="1080"/>
      <c r="G5" s="1081" t="s">
        <v>2436</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2435</v>
      </c>
      <c r="T5" s="1087"/>
      <c r="U5" s="1087"/>
      <c r="V5" s="1087"/>
      <c r="W5" s="1087"/>
      <c r="X5" s="1088"/>
      <c r="Y5" s="1070" t="s">
        <v>284</v>
      </c>
      <c r="Z5" s="1070"/>
      <c r="AA5" s="1070"/>
      <c r="AB5" s="1070"/>
      <c r="AC5" s="1070"/>
      <c r="AD5" s="1070"/>
      <c r="AE5" s="1038">
        <v>325000</v>
      </c>
      <c r="AF5" s="1039"/>
      <c r="AG5" s="1039"/>
      <c r="AH5" s="1040"/>
      <c r="AI5" s="1038">
        <v>0</v>
      </c>
      <c r="AJ5" s="1039"/>
      <c r="AK5" s="1039"/>
      <c r="AL5" s="1040"/>
      <c r="AM5" s="1041">
        <f>AE5-AI5</f>
        <v>325000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533">
        <v>10</v>
      </c>
      <c r="G15" s="530" t="s">
        <v>2284</v>
      </c>
      <c r="H15" s="1115" t="s">
        <v>2285</v>
      </c>
      <c r="I15" s="1115"/>
      <c r="J15" s="1128"/>
      <c r="K15" s="147">
        <v>7</v>
      </c>
      <c r="L15" s="530" t="s">
        <v>2283</v>
      </c>
      <c r="M15" s="147">
        <v>3</v>
      </c>
      <c r="N15" s="530" t="s">
        <v>2284</v>
      </c>
      <c r="O15" s="530" t="s">
        <v>2286</v>
      </c>
      <c r="P15" s="204">
        <f>(K15*12+M15)-(D15*12+F15)+1</f>
        <v>6</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
      </c>
      <c r="AD20" s="1078"/>
      <c r="AE20" s="1078"/>
      <c r="AF20" s="1078"/>
      <c r="AG20" s="1078"/>
      <c r="AH20" s="1078"/>
      <c r="AI20" s="191"/>
      <c r="AJ20" s="191"/>
      <c r="AK20" s="1078" t="str">
        <f>IF(OR(F15=4,F15=5),"R6.6","R"&amp;D15&amp;"."&amp;F15)&amp;"～R"&amp;K15&amp;"."&amp;M15</f>
        <v>R6.10～R7.3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サービス提供体制強化加算Ⅰ、Ⅱ、Ⅲイまたはロを算定する。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t="s">
        <v>2271</v>
      </c>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R6.10～R7.3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f>IFERROR(ROUNDDOWN(ROUND(AM5*AC50,0)*P5,0)*AD53,"")</f>
        <v>1912950</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
      </c>
      <c r="W52" s="1072"/>
      <c r="X52" s="1072"/>
      <c r="Y52" s="1072"/>
      <c r="Z52" s="1072"/>
      <c r="AB52" s="151"/>
      <c r="AC52" s="1131" t="str">
        <f>IFERROR("("&amp;TEXT(AC51/AD53,"#,##0円")&amp;"/月)","")</f>
        <v>(318,825円/月)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534">
        <f>IF(AND(F15&lt;&gt;4,F15&lt;&gt;5),0,IF(AU8="○",1,3))</f>
        <v>0</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534">
        <f>IF(AND(F15&lt;&gt;4,F15&lt;&gt;5),0,IF(AV8="○",1,3))</f>
        <v>0</v>
      </c>
      <c r="AI59" s="253"/>
      <c r="AJ59" s="249"/>
      <c r="AK59" s="1033" t="s">
        <v>2205</v>
      </c>
      <c r="AL59" s="1033"/>
      <c r="AM59" s="1033"/>
      <c r="AN59" s="1033"/>
      <c r="AO59" s="1033"/>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534">
        <f>IF(AND(F15&lt;&gt;4,F15&lt;&gt;5),0,IF(AW8="○",1,3))</f>
        <v>0</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534">
        <f>IF(AND(F15&lt;&gt;4,F15&lt;&gt;5),0,IF(AX8="○",1,2))</f>
        <v>0</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534">
        <f>IF(AND(F15&lt;&gt;4,F15&lt;&gt;5),0,IF(AY8="○",1,2))</f>
        <v>0</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2424</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1334567893</v>
      </c>
      <c r="C5" s="1080"/>
      <c r="D5" s="1080"/>
      <c r="E5" s="1080"/>
      <c r="F5" s="1080"/>
      <c r="G5" s="1081" t="s">
        <v>2433</v>
      </c>
      <c r="H5" s="1081"/>
      <c r="I5" s="1081"/>
      <c r="J5" s="1082" t="s">
        <v>5</v>
      </c>
      <c r="K5" s="1082"/>
      <c r="L5" s="1082"/>
      <c r="M5" s="1083" t="s">
        <v>1320</v>
      </c>
      <c r="N5" s="1083"/>
      <c r="O5" s="1083"/>
      <c r="P5" s="1084">
        <f>IF(Y5="","",IFERROR(INDEX(【参考】数式用3!$G$3:$I$451,MATCH(M5,【参考】数式用3!$F$3:$F$451,0),MATCH(VLOOKUP(Y5,【参考】数式用3!$J$2:$K$26,2,FALSE),【参考】数式用3!$G$2:$I$2,0)),10))</f>
        <v>11.1</v>
      </c>
      <c r="Q5" s="1085"/>
      <c r="R5" s="1085"/>
      <c r="S5" s="1086" t="s">
        <v>2434</v>
      </c>
      <c r="T5" s="1087"/>
      <c r="U5" s="1087"/>
      <c r="V5" s="1087"/>
      <c r="W5" s="1087"/>
      <c r="X5" s="1088"/>
      <c r="Y5" s="1070" t="s">
        <v>292</v>
      </c>
      <c r="Z5" s="1070"/>
      <c r="AA5" s="1070"/>
      <c r="AB5" s="1070"/>
      <c r="AC5" s="1070"/>
      <c r="AD5" s="1070"/>
      <c r="AE5" s="1038">
        <v>425000</v>
      </c>
      <c r="AF5" s="1039"/>
      <c r="AG5" s="1039"/>
      <c r="AH5" s="1040"/>
      <c r="AI5" s="1038">
        <v>80000</v>
      </c>
      <c r="AJ5" s="1039"/>
      <c r="AK5" s="1039"/>
      <c r="AL5" s="1040"/>
      <c r="AM5" s="1041">
        <f>AE5-AI5</f>
        <v>345000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新加算Ⅳ</v>
      </c>
      <c r="W8" s="1052"/>
      <c r="X8" s="1052"/>
      <c r="Y8" s="1052"/>
      <c r="Z8" s="1053"/>
      <c r="AA8" s="1034"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t="s">
        <v>268</v>
      </c>
      <c r="C9" s="1095"/>
      <c r="D9" s="1095"/>
      <c r="E9" s="1095"/>
      <c r="F9" s="1096"/>
      <c r="G9" s="1097" t="s">
        <v>13</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0.106</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4.1000000000000002E-2</v>
      </c>
      <c r="C10" s="1106"/>
      <c r="D10" s="1106"/>
      <c r="E10" s="1106"/>
      <c r="F10" s="1107"/>
      <c r="G10" s="1105">
        <f>IFERROR(VLOOKUP(Y5,【参考】数式用!$A$5:$J$27,MATCH(G9,【参考】数式用!$B$4:$J$4,0)+1,0),"")</f>
        <v>0</v>
      </c>
      <c r="H10" s="1106"/>
      <c r="I10" s="1106"/>
      <c r="J10" s="1106"/>
      <c r="K10" s="1107"/>
      <c r="L10" s="1105">
        <f>IFERROR(VLOOKUP(Y5,【参考】数式用!$A$5:$J$27,MATCH(L9,【参考】数式用!$B$4:$J$4,0)+1,0),"")</f>
        <v>0</v>
      </c>
      <c r="M10" s="1106"/>
      <c r="N10" s="1106"/>
      <c r="O10" s="1106"/>
      <c r="P10" s="1107"/>
      <c r="Q10" s="1111">
        <f>SUM(B10,G10,L10)</f>
        <v>4.1000000000000002E-2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新加算Ⅴ(11)</v>
      </c>
      <c r="W11" s="1060"/>
      <c r="X11" s="1060"/>
      <c r="Y11" s="1060"/>
      <c r="Z11" s="1060"/>
      <c r="AA11" s="1034"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8.8999999999999996E-2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新加算Ⅴ(14)</v>
      </c>
      <c r="W14" s="1060"/>
      <c r="X14" s="1060"/>
      <c r="Y14" s="1060"/>
      <c r="Z14" s="1060"/>
      <c r="AA14" s="1044"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5.6000000000000001E-2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処遇加算Ⅱ</v>
      </c>
      <c r="H49" s="1139"/>
      <c r="I49" s="1139"/>
      <c r="J49" s="1139"/>
      <c r="K49" s="1165"/>
      <c r="L49" s="1138" t="str">
        <f>IFERROR(IF(G9="","",IF(AND(OR(AH61=1,AH61=2),AH62=1,AH63=1),"特定加算Ⅰ",IF(AND(OR(AH61=1,AH61=2),AH62=2,AH63=1),"特定加算Ⅱ",IF(OR(AH61=3,AH62=2,AH63=2),"特定加算なし","")))),"")</f>
        <v>特定加算なし</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新加算Ⅳ</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f>IFERROR(VLOOKUP(Y5,【参考】数式用!$A$5:$J$27,MATCH(G49,【参考】数式用!$B$4:$J$4,0)+1,0),"")</f>
        <v>7.3999999999999996E-2</v>
      </c>
      <c r="H50" s="1157"/>
      <c r="I50" s="1157"/>
      <c r="J50" s="1157"/>
      <c r="K50" s="1158"/>
      <c r="L50" s="1156">
        <f>IFERROR(VLOOKUP(Y5,【参考】数式用!$A$5:$J$27,MATCH(L49,【参考】数式用!$B$4:$J$4,0)+1,0),"")</f>
        <v>0</v>
      </c>
      <c r="M50" s="1157"/>
      <c r="N50" s="1157"/>
      <c r="O50" s="1157"/>
      <c r="P50" s="1159"/>
      <c r="Q50" s="1160">
        <f>IFERROR(VLOOKUP(Y5,【参考】数式用!$A$5:$J$27,MATCH(Q49,【参考】数式用!$B$4:$J$4,0)+1,0),"")</f>
        <v>1.7000000000000001E-2</v>
      </c>
      <c r="R50" s="1157"/>
      <c r="S50" s="1157"/>
      <c r="T50" s="1157"/>
      <c r="U50" s="1159"/>
      <c r="V50" s="1111">
        <f>SUM(G50,L50,Q50)</f>
        <v>9.0999999999999998E-2</v>
      </c>
      <c r="W50" s="1112"/>
      <c r="X50" s="1112"/>
      <c r="Y50" s="1112"/>
      <c r="Z50" s="1112"/>
      <c r="AA50" s="1068"/>
      <c r="AB50" s="1068"/>
      <c r="AC50" s="1161">
        <f>IFERROR(VLOOKUP(Y5,【参考】数式用!$A$5:$AB$27,MATCH(AC49,【参考】数式用!$B$4:$AB$4,0)+1,FALSE),"")</f>
        <v>0.106</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f>IFERROR(ROUNDDOWN(ROUND(AM5*G50,0)*P5,0)*H53,"")</f>
        <v>566766</v>
      </c>
      <c r="H51" s="1130"/>
      <c r="I51" s="1130"/>
      <c r="J51" s="1130"/>
      <c r="K51" s="148" t="s">
        <v>2289</v>
      </c>
      <c r="L51" s="1129">
        <f>IFERROR(ROUNDDOWN(ROUND(AM5*L50,0)*P5,0)*H53,"")</f>
        <v>0</v>
      </c>
      <c r="M51" s="1130"/>
      <c r="N51" s="1130"/>
      <c r="O51" s="1130"/>
      <c r="P51" s="148" t="s">
        <v>2289</v>
      </c>
      <c r="Q51" s="1129">
        <f>IFERROR(ROUNDDOWN(ROUND(AM5*Q50,0)*P5,0)*H53,"")</f>
        <v>130202</v>
      </c>
      <c r="R51" s="1130"/>
      <c r="S51" s="1130"/>
      <c r="T51" s="1130"/>
      <c r="U51" s="149" t="s">
        <v>2289</v>
      </c>
      <c r="V51" s="1136">
        <f>IFERROR(SUM(G51,L51,Q51),"")</f>
        <v>696968</v>
      </c>
      <c r="W51" s="1137"/>
      <c r="X51" s="1137"/>
      <c r="Y51" s="1137"/>
      <c r="Z51" s="150" t="s">
        <v>2289</v>
      </c>
      <c r="AB51" s="151"/>
      <c r="AC51" s="1129">
        <f>IFERROR(ROUNDDOWN(ROUND(AM5*AC50,0)*P5,0)*AD53,"")</f>
        <v>4059270</v>
      </c>
      <c r="AD51" s="1130"/>
      <c r="AE51" s="1130"/>
      <c r="AF51" s="1130"/>
      <c r="AG51" s="1130"/>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(283,383円/月)</v>
      </c>
      <c r="H52" s="1072"/>
      <c r="I52" s="1072"/>
      <c r="J52" s="1072"/>
      <c r="K52" s="1072"/>
      <c r="L52" s="1072" t="str">
        <f>IFERROR("("&amp;TEXT(L51/H53,"#,##0円")&amp;"/月)","")</f>
        <v>(0円/月)</v>
      </c>
      <c r="M52" s="1072"/>
      <c r="N52" s="1072"/>
      <c r="O52" s="1072"/>
      <c r="P52" s="1072"/>
      <c r="Q52" s="1072" t="str">
        <f>IFERROR("("&amp;TEXT(Q51/H53,"#,##0円")&amp;"/月)","")</f>
        <v>(65,101円/月)</v>
      </c>
      <c r="R52" s="1072"/>
      <c r="S52" s="1072"/>
      <c r="T52" s="1072"/>
      <c r="U52" s="1072"/>
      <c r="V52" s="1072" t="str">
        <f>IFERROR("("&amp;TEXT(V51/H53,"#,##0円")&amp;"/月)","")</f>
        <v>(348,484円/月)</v>
      </c>
      <c r="W52" s="1072"/>
      <c r="X52" s="1072"/>
      <c r="Y52" s="1072"/>
      <c r="Z52" s="1072"/>
      <c r="AB52" s="151"/>
      <c r="AC52" s="1131" t="str">
        <f>IFERROR("("&amp;TEXT(AC51/AD53,"#,##0円")&amp;"/月)","")</f>
        <v>(405,927円/月)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f>IF(AND(B9&lt;&gt;"処遇加算なし",F15=4),IF(V24="✓",1,IF(V25="✓",2,IF(V26="✓",3,""))),"")</f>
        <v>2</v>
      </c>
      <c r="AA58" s="245"/>
      <c r="AB58" s="249"/>
      <c r="AC58" s="1033" t="s">
        <v>2204</v>
      </c>
      <c r="AD58" s="1033"/>
      <c r="AE58" s="1033"/>
      <c r="AF58" s="1033"/>
      <c r="AG58" s="1033"/>
      <c r="AH58" s="170">
        <v>2</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f>IF(AND(B9&lt;&gt;"処遇加算なし",F15=4),IF(V28="✓",1,IF(V29="✓",2,IF(V30="✓",3,""))),"")</f>
        <v>2</v>
      </c>
      <c r="AA59" s="245"/>
      <c r="AB59" s="249"/>
      <c r="AC59" s="1033" t="s">
        <v>2205</v>
      </c>
      <c r="AD59" s="1033"/>
      <c r="AE59" s="1033"/>
      <c r="AF59" s="1033"/>
      <c r="AG59" s="1033"/>
      <c r="AH59" s="170">
        <v>1</v>
      </c>
      <c r="AI59" s="253"/>
      <c r="AJ59" s="249"/>
      <c r="AK59" s="1033" t="s">
        <v>2205</v>
      </c>
      <c r="AL59" s="1033"/>
      <c r="AM59" s="1033"/>
      <c r="AN59" s="1033"/>
      <c r="AO59" s="1033"/>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2425</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2426</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2427</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L57" s="251"/>
      <c r="BN57" s="251"/>
      <c r="BO57" s="251"/>
      <c r="BP57" s="251"/>
      <c r="BQ57" s="251"/>
      <c r="BR57" s="251"/>
      <c r="BS57" s="251"/>
      <c r="BT57" s="251"/>
      <c r="BU57" s="251"/>
      <c r="BV57" s="251"/>
      <c r="BW57" s="251"/>
      <c r="BX57" s="251"/>
      <c r="BY57" s="251"/>
      <c r="BZ57" s="251"/>
      <c r="CA57" s="251"/>
      <c r="CB57" s="251"/>
      <c r="CD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L61" s="251"/>
      <c r="BN61" s="251"/>
      <c r="BO61" s="251"/>
      <c r="BP61" s="251"/>
      <c r="BQ61" s="251"/>
      <c r="BR61" s="251"/>
      <c r="BS61" s="251"/>
      <c r="BT61" s="251"/>
      <c r="BU61" s="251"/>
      <c r="BV61" s="251"/>
      <c r="BW61" s="251"/>
      <c r="BX61" s="251"/>
      <c r="BY61" s="251"/>
      <c r="BZ61" s="251"/>
      <c r="CA61" s="251"/>
      <c r="CB61" s="251"/>
      <c r="CD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2428</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D57" s="251"/>
      <c r="BF57" s="251"/>
      <c r="BG57" s="251"/>
      <c r="BH57" s="251"/>
      <c r="BI57" s="251"/>
      <c r="BJ57" s="251"/>
      <c r="BK57" s="251"/>
      <c r="BL57" s="251"/>
      <c r="BM57" s="251"/>
      <c r="BN57" s="251"/>
      <c r="BO57" s="251"/>
      <c r="BP57" s="251"/>
      <c r="BQ57" s="251"/>
      <c r="BR57" s="251"/>
      <c r="BS57" s="251"/>
      <c r="BT57" s="251"/>
      <c r="BV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D61" s="251"/>
      <c r="BF61" s="251"/>
      <c r="BG61" s="251"/>
      <c r="BH61" s="251"/>
      <c r="BI61" s="251"/>
      <c r="BJ61" s="251"/>
      <c r="BK61" s="251"/>
      <c r="BL61" s="251"/>
      <c r="BM61" s="251"/>
      <c r="BN61" s="251"/>
      <c r="BO61" s="251"/>
      <c r="BP61" s="251"/>
      <c r="BQ61" s="251"/>
      <c r="BR61" s="251"/>
      <c r="BS61" s="251"/>
      <c r="BT61" s="251"/>
      <c r="BV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奈緒美</dc:creator>
  <cp:lastModifiedBy>浦田　奈緒美</cp:lastModifiedBy>
  <dcterms:created xsi:type="dcterms:W3CDTF">2024-03-18T05:08:55Z</dcterms:created>
  <dcterms:modified xsi:type="dcterms:W3CDTF">2024-03-18T05:08:57Z</dcterms:modified>
</cp:coreProperties>
</file>